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4b92f775e8f9605/Documents/Animals/SPPGA/"/>
    </mc:Choice>
  </mc:AlternateContent>
  <xr:revisionPtr revIDLastSave="0" documentId="8_{BEA2ADD7-1CFF-4146-A83C-D3C8F1EBCC8F}" xr6:coauthVersionLast="47" xr6:coauthVersionMax="47" xr10:uidLastSave="{00000000-0000-0000-0000-000000000000}"/>
  <bookViews>
    <workbookView xWindow="-104" yWindow="-104" windowWidth="29699" windowHeight="16197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D54" i="1"/>
  <c r="E55" i="1"/>
  <c r="D53" i="1"/>
  <c r="E54" i="1"/>
  <c r="E53" i="1"/>
  <c r="D52" i="1"/>
  <c r="E52" i="1"/>
  <c r="D51" i="1"/>
  <c r="D50" i="1"/>
  <c r="E50" i="1"/>
  <c r="E51" i="1"/>
  <c r="H38" i="1"/>
  <c r="I39" i="1"/>
  <c r="I38" i="1"/>
  <c r="H39" i="1"/>
  <c r="E39" i="1"/>
  <c r="E38" i="1"/>
  <c r="D39" i="1"/>
  <c r="D38" i="1"/>
  <c r="I10" i="1"/>
  <c r="H10" i="1"/>
  <c r="H9" i="1"/>
  <c r="I9" i="1"/>
  <c r="E9" i="1"/>
  <c r="E10" i="1"/>
  <c r="D10" i="1"/>
  <c r="D9" i="1"/>
  <c r="D11" i="1"/>
  <c r="E11" i="1"/>
  <c r="H11" i="1"/>
  <c r="I11" i="1"/>
  <c r="D12" i="1"/>
  <c r="E12" i="1"/>
  <c r="H12" i="1"/>
  <c r="I12" i="1"/>
  <c r="D13" i="1"/>
  <c r="E13" i="1"/>
  <c r="H13" i="1"/>
  <c r="I13" i="1"/>
  <c r="D14" i="1"/>
  <c r="E14" i="1"/>
  <c r="H14" i="1"/>
  <c r="I14" i="1"/>
  <c r="D15" i="1"/>
  <c r="E15" i="1"/>
  <c r="H15" i="1"/>
  <c r="I15" i="1"/>
  <c r="D16" i="1"/>
  <c r="E16" i="1"/>
  <c r="H16" i="1"/>
  <c r="I16" i="1"/>
  <c r="D17" i="1"/>
  <c r="E17" i="1"/>
  <c r="H17" i="1"/>
  <c r="I17" i="1"/>
  <c r="D18" i="1"/>
  <c r="E18" i="1"/>
  <c r="H18" i="1"/>
  <c r="I18" i="1"/>
  <c r="E19" i="1"/>
  <c r="I19" i="1"/>
  <c r="D23" i="1"/>
  <c r="E23" i="1"/>
  <c r="H23" i="1"/>
  <c r="I23" i="1"/>
  <c r="D24" i="1"/>
  <c r="E24" i="1"/>
  <c r="H24" i="1"/>
  <c r="I24" i="1"/>
  <c r="D25" i="1"/>
  <c r="E25" i="1"/>
  <c r="H25" i="1"/>
  <c r="I25" i="1"/>
  <c r="D26" i="1"/>
  <c r="E26" i="1"/>
  <c r="H26" i="1"/>
  <c r="I26" i="1"/>
  <c r="D27" i="1"/>
  <c r="E27" i="1"/>
  <c r="H27" i="1"/>
  <c r="I27" i="1"/>
  <c r="D28" i="1"/>
  <c r="E28" i="1"/>
  <c r="H28" i="1"/>
  <c r="I28" i="1"/>
  <c r="D29" i="1"/>
  <c r="E29" i="1"/>
  <c r="H29" i="1"/>
  <c r="I29" i="1"/>
  <c r="D30" i="1"/>
  <c r="E30" i="1"/>
  <c r="H30" i="1"/>
  <c r="I30" i="1"/>
  <c r="D31" i="1"/>
  <c r="E31" i="1"/>
  <c r="H31" i="1"/>
  <c r="I31" i="1"/>
  <c r="D34" i="1"/>
  <c r="H34" i="1"/>
  <c r="D35" i="1"/>
  <c r="E35" i="1"/>
  <c r="H35" i="1"/>
  <c r="I35" i="1"/>
  <c r="D36" i="1"/>
  <c r="E36" i="1"/>
  <c r="H36" i="1"/>
  <c r="I36" i="1"/>
  <c r="D37" i="1"/>
  <c r="E37" i="1"/>
  <c r="H37" i="1"/>
  <c r="I37" i="1"/>
  <c r="E40" i="1"/>
  <c r="I40" i="1"/>
  <c r="D45" i="1"/>
  <c r="E45" i="1"/>
  <c r="D46" i="1"/>
  <c r="E46" i="1"/>
  <c r="D47" i="1"/>
  <c r="E47" i="1"/>
  <c r="D48" i="1"/>
  <c r="E48" i="1"/>
  <c r="E56" i="1"/>
</calcChain>
</file>

<file path=xl/sharedStrings.xml><?xml version="1.0" encoding="utf-8"?>
<sst xmlns="http://schemas.openxmlformats.org/spreadsheetml/2006/main" count="168" uniqueCount="112">
  <si>
    <t>Showmanship</t>
  </si>
  <si>
    <t>CLASSES</t>
  </si>
  <si>
    <t>A</t>
  </si>
  <si>
    <t>5 Yrs &amp; Under</t>
  </si>
  <si>
    <t>D</t>
  </si>
  <si>
    <t>B</t>
  </si>
  <si>
    <t>6 Yrs thru 8 Yrs</t>
  </si>
  <si>
    <t>E</t>
  </si>
  <si>
    <t>C</t>
  </si>
  <si>
    <t>9 Yrs thru 11 Yrs</t>
  </si>
  <si>
    <t>F</t>
  </si>
  <si>
    <t>Class#</t>
  </si>
  <si>
    <t>Class Age</t>
  </si>
  <si>
    <t>Oldest</t>
  </si>
  <si>
    <t>Youngest</t>
  </si>
  <si>
    <t>G</t>
  </si>
  <si>
    <t>Prospect 0-5 mo</t>
  </si>
  <si>
    <t>Wethers</t>
  </si>
  <si>
    <t>H</t>
  </si>
  <si>
    <t>0-3 mo</t>
  </si>
  <si>
    <t>I</t>
  </si>
  <si>
    <t>3-6 mo</t>
  </si>
  <si>
    <t>J</t>
  </si>
  <si>
    <t>6-9 mo</t>
  </si>
  <si>
    <t>K</t>
  </si>
  <si>
    <t>9-12 mo</t>
  </si>
  <si>
    <t>L</t>
  </si>
  <si>
    <t>12-18 mo</t>
  </si>
  <si>
    <t>M</t>
  </si>
  <si>
    <t>18-24 mo</t>
  </si>
  <si>
    <t>N</t>
  </si>
  <si>
    <t>O</t>
  </si>
  <si>
    <t>P</t>
  </si>
  <si>
    <t>4 yr &amp; older</t>
  </si>
  <si>
    <t>*Best Wether &amp; Res Best Wether*</t>
  </si>
  <si>
    <t>* Best Wether &amp; Res Best Wether*</t>
  </si>
  <si>
    <t>Does</t>
  </si>
  <si>
    <t>*Master Ch Doe Class* Need at least 3</t>
  </si>
  <si>
    <t>* Master Ch Doe Class* Need at least 3</t>
  </si>
  <si>
    <t>Jr Doe</t>
  </si>
  <si>
    <t>#1</t>
  </si>
  <si>
    <t>0-2 mo</t>
  </si>
  <si>
    <t>#2</t>
  </si>
  <si>
    <t>2-4 mo</t>
  </si>
  <si>
    <t>#3</t>
  </si>
  <si>
    <t>4-6 mo</t>
  </si>
  <si>
    <t>#4</t>
  </si>
  <si>
    <t>#5</t>
  </si>
  <si>
    <t>8-10 mo</t>
  </si>
  <si>
    <t>#6</t>
  </si>
  <si>
    <t>10-12 mo</t>
  </si>
  <si>
    <t>#7</t>
  </si>
  <si>
    <t>12-16 mo</t>
  </si>
  <si>
    <t>#8</t>
  </si>
  <si>
    <t>16-20 mo</t>
  </si>
  <si>
    <t>#9</t>
  </si>
  <si>
    <t>20-24 mo</t>
  </si>
  <si>
    <t>* Jr Ch &amp; Res Jr Ch Doe*</t>
  </si>
  <si>
    <t>* Jr Ch &amp; Res Jr Ch Doe *</t>
  </si>
  <si>
    <t>Sr Doe</t>
  </si>
  <si>
    <t>#10</t>
  </si>
  <si>
    <t>Milking Doe**</t>
  </si>
  <si>
    <t>N/A</t>
  </si>
  <si>
    <t>#11</t>
  </si>
  <si>
    <t>Freshened Yrlng*</t>
  </si>
  <si>
    <t>#12</t>
  </si>
  <si>
    <t>2 to 2 1/2 yr</t>
  </si>
  <si>
    <t>#13</t>
  </si>
  <si>
    <t>#14</t>
  </si>
  <si>
    <t>3 yr</t>
  </si>
  <si>
    <t>#15</t>
  </si>
  <si>
    <t>#16</t>
  </si>
  <si>
    <t>6 yr &amp; older</t>
  </si>
  <si>
    <t>*Sr Ch &amp; Res Sr Ch Doe*</t>
  </si>
  <si>
    <t>*Gr Ch &amp; Res Gr Ch Doe*</t>
  </si>
  <si>
    <t xml:space="preserve"> **Master Ch Buck Class ** Need at least 3</t>
  </si>
  <si>
    <t>Bucks</t>
  </si>
  <si>
    <t>**MIlking Doe**</t>
  </si>
  <si>
    <t>#17</t>
  </si>
  <si>
    <t>nursing kids or being hand milked</t>
  </si>
  <si>
    <t>#18</t>
  </si>
  <si>
    <t>#19</t>
  </si>
  <si>
    <t>*Freshened Yearling Doe*</t>
  </si>
  <si>
    <t>#20</t>
  </si>
  <si>
    <t>*Includes freshened does under 1 year</t>
  </si>
  <si>
    <t>*Jr Ch &amp; Res Jr Ch Buck *</t>
  </si>
  <si>
    <t>*Does need not be in milk.</t>
  </si>
  <si>
    <t>#21</t>
  </si>
  <si>
    <t>#22</t>
  </si>
  <si>
    <t>#23</t>
  </si>
  <si>
    <t>#24</t>
  </si>
  <si>
    <t>#25</t>
  </si>
  <si>
    <t>*Sr Ch &amp; Res Sr Ch*</t>
  </si>
  <si>
    <t>*Gr Ch &amp; Res Gr Ch Buck*</t>
  </si>
  <si>
    <t>Prospect 5-10 mo</t>
  </si>
  <si>
    <t>Q</t>
  </si>
  <si>
    <t xml:space="preserve"> SHOW #1</t>
  </si>
  <si>
    <t xml:space="preserve"> SHOW #2</t>
  </si>
  <si>
    <t>2 to 3 yr</t>
  </si>
  <si>
    <t>3 to 4 yr</t>
  </si>
  <si>
    <t>4 yr</t>
  </si>
  <si>
    <t>5 yr</t>
  </si>
  <si>
    <t>6-8 mo</t>
  </si>
  <si>
    <t>Jr Buck</t>
  </si>
  <si>
    <t>Sr Buck</t>
  </si>
  <si>
    <t>#26</t>
  </si>
  <si>
    <t>#27</t>
  </si>
  <si>
    <t>#28</t>
  </si>
  <si>
    <t>2 1/2 to 3 yr</t>
  </si>
  <si>
    <t>12 Yrs thru 14 Yrs</t>
  </si>
  <si>
    <t>15 Yrs thru 18 Yrs</t>
  </si>
  <si>
    <t>19 Yrs and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</si>
</sst>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27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6" fillId="0" borderId="4" xfId="0" applyNumberFormat="1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8" fillId="5" borderId="0" xfId="0" applyNumberFormat="1" applyFont="1" applyFill="1" applyAlignment="1">
      <alignment horizontal="center"/>
    </xf>
    <xf numFmtId="16" fontId="4" fillId="3" borderId="0" xfId="0" applyNumberFormat="1" applyFont="1" applyFill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9" fillId="5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5" borderId="0" xfId="0" applyNumberFormat="1" applyFont="1" applyFill="1" applyAlignment="1">
      <alignment horizontal="center"/>
    </xf>
    <xf numFmtId="164" fontId="5" fillId="6" borderId="0" xfId="0" applyNumberFormat="1" applyFont="1" applyFill="1" applyAlignment="1" applyProtection="1">
      <alignment horizontal="center"/>
      <protection locked="0"/>
    </xf>
    <xf numFmtId="164" fontId="7" fillId="0" borderId="23" xfId="0" applyNumberFormat="1" applyFont="1" applyBorder="1"/>
    <xf numFmtId="164" fontId="7" fillId="0" borderId="0" xfId="0" applyNumberFormat="1" applyFont="1"/>
    <xf numFmtId="0" fontId="4" fillId="5" borderId="5" xfId="0" applyFont="1" applyFill="1" applyBorder="1" applyAlignment="1">
      <alignment horizontal="center"/>
    </xf>
    <xf numFmtId="16" fontId="4" fillId="5" borderId="5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5" fillId="6" borderId="10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4" fillId="9" borderId="12" xfId="0" applyNumberFormat="1" applyFont="1" applyFill="1" applyBorder="1" applyAlignment="1">
      <alignment horizontal="center"/>
    </xf>
    <xf numFmtId="164" fontId="4" fillId="9" borderId="13" xfId="0" applyNumberFormat="1" applyFont="1" applyFill="1" applyBorder="1" applyAlignment="1">
      <alignment horizontal="center"/>
    </xf>
    <xf numFmtId="164" fontId="4" fillId="9" borderId="14" xfId="0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4" fillId="8" borderId="12" xfId="0" applyNumberFormat="1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164" fontId="4" fillId="8" borderId="14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SheetLayoutView="100" workbookViewId="0">
      <selection activeCell="N16" sqref="N16"/>
    </sheetView>
  </sheetViews>
  <sheetFormatPr defaultColWidth="9.19921875" defaultRowHeight="14.55" customHeight="1" x14ac:dyDescent="0.3"/>
  <cols>
    <col min="1" max="1" width="20.296875" style="1" customWidth="1"/>
    <col min="2" max="2" width="17.796875" style="1" customWidth="1"/>
    <col min="3" max="3" width="21.5" style="2" customWidth="1"/>
    <col min="4" max="4" width="20.19921875" style="1" customWidth="1"/>
    <col min="5" max="5" width="20.19921875" customWidth="1"/>
    <col min="6" max="6" width="20.296875" customWidth="1"/>
    <col min="7" max="7" width="17.796875" customWidth="1"/>
    <col min="8" max="9" width="20.19921875" customWidth="1"/>
  </cols>
  <sheetData>
    <row r="1" spans="1:9" ht="23.5" customHeight="1" thickBo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4"/>
    </row>
    <row r="2" spans="1:9" ht="23.5" customHeight="1" x14ac:dyDescent="0.45">
      <c r="B2" s="3" t="s">
        <v>1</v>
      </c>
      <c r="C2" s="4" t="s">
        <v>2</v>
      </c>
      <c r="D2" s="8" t="s">
        <v>3</v>
      </c>
      <c r="E2" s="4" t="s">
        <v>4</v>
      </c>
      <c r="F2" s="80" t="s">
        <v>109</v>
      </c>
    </row>
    <row r="3" spans="1:9" ht="23.5" customHeight="1" x14ac:dyDescent="0.45">
      <c r="C3" s="5" t="s">
        <v>5</v>
      </c>
      <c r="D3" s="78" t="s">
        <v>6</v>
      </c>
      <c r="E3" s="6" t="s">
        <v>7</v>
      </c>
      <c r="F3" s="81" t="s">
        <v>110</v>
      </c>
    </row>
    <row r="4" spans="1:9" ht="23.5" customHeight="1" x14ac:dyDescent="0.45">
      <c r="C4" s="6" t="s">
        <v>8</v>
      </c>
      <c r="D4" s="79" t="s">
        <v>9</v>
      </c>
      <c r="E4" s="7" t="s">
        <v>10</v>
      </c>
      <c r="F4" s="81" t="s">
        <v>111</v>
      </c>
    </row>
    <row r="6" spans="1:9" ht="23.5" customHeight="1" thickBot="1" x14ac:dyDescent="0.5">
      <c r="A6" s="9" t="s">
        <v>96</v>
      </c>
      <c r="B6" s="77" t="s">
        <v>11</v>
      </c>
      <c r="C6" s="10" t="s">
        <v>12</v>
      </c>
      <c r="D6" s="77" t="s">
        <v>13</v>
      </c>
      <c r="E6" s="10" t="s">
        <v>14</v>
      </c>
      <c r="F6" s="77" t="s">
        <v>97</v>
      </c>
      <c r="G6" s="77" t="s">
        <v>11</v>
      </c>
      <c r="H6" s="77" t="s">
        <v>13</v>
      </c>
      <c r="I6" s="10" t="s">
        <v>14</v>
      </c>
    </row>
    <row r="7" spans="1:9" ht="23.5" customHeight="1" thickTop="1" thickBot="1" x14ac:dyDescent="0.5">
      <c r="A7" s="70">
        <v>45647</v>
      </c>
      <c r="F7" s="60">
        <v>45648</v>
      </c>
    </row>
    <row r="8" spans="1:9" ht="23.5" customHeight="1" thickBot="1" x14ac:dyDescent="0.5">
      <c r="A8" s="98" t="s">
        <v>17</v>
      </c>
      <c r="B8" s="99"/>
      <c r="C8" s="99"/>
      <c r="D8" s="99"/>
      <c r="E8" s="99"/>
      <c r="F8" s="99"/>
      <c r="G8" s="99"/>
      <c r="H8" s="99"/>
      <c r="I8" s="100"/>
    </row>
    <row r="9" spans="1:9" ht="23.5" customHeight="1" x14ac:dyDescent="0.5">
      <c r="A9" s="17"/>
      <c r="B9" s="35" t="s">
        <v>15</v>
      </c>
      <c r="C9" s="69" t="s">
        <v>16</v>
      </c>
      <c r="D9" s="23">
        <f>DATE(YEAR($A$7)-0,MONTH($A$7)-5,DAY($A$7)+1)</f>
        <v>45495</v>
      </c>
      <c r="E9" s="44">
        <f>$A$7</f>
        <v>45647</v>
      </c>
      <c r="F9" s="18"/>
      <c r="G9" s="49" t="s">
        <v>15</v>
      </c>
      <c r="H9" s="21">
        <f>DATE(YEAR($F$7)-0,MONTH($F$7)-5,DAY($F$7)+1)</f>
        <v>45496</v>
      </c>
      <c r="I9" s="44">
        <f>$F$7</f>
        <v>45648</v>
      </c>
    </row>
    <row r="10" spans="1:9" ht="23.5" customHeight="1" x14ac:dyDescent="0.5">
      <c r="A10" s="17"/>
      <c r="B10" s="19" t="s">
        <v>18</v>
      </c>
      <c r="C10" s="11" t="s">
        <v>94</v>
      </c>
      <c r="D10" s="12">
        <f>DATE(YEAR($A$7)-0,MONTH($A$7)-10,DAY($A$7)+1)</f>
        <v>45344</v>
      </c>
      <c r="E10" s="13">
        <f>DATE(YEAR($A$7)-0,MONTH($A$7)-5,DAY($A$7)+0)</f>
        <v>45494</v>
      </c>
      <c r="F10" s="18"/>
      <c r="G10" s="24" t="s">
        <v>18</v>
      </c>
      <c r="H10" s="15">
        <f>DATE(YEAR($F$7)-0,MONTH($F$7)-10,DAY($F$7)+1)</f>
        <v>45345</v>
      </c>
      <c r="I10" s="15">
        <f>DATE(YEAR($F$7)-0,MONTH($F$7)-5,DAY($F$7)+1)</f>
        <v>45496</v>
      </c>
    </row>
    <row r="11" spans="1:9" ht="23.5" customHeight="1" x14ac:dyDescent="0.5">
      <c r="A11" s="17"/>
      <c r="B11" s="19" t="s">
        <v>20</v>
      </c>
      <c r="C11" s="11" t="s">
        <v>19</v>
      </c>
      <c r="D11" s="12">
        <f>DATE(YEAR(A7)-0,MONTH(A7)-3,DAY(A7)+1)</f>
        <v>45557</v>
      </c>
      <c r="E11" s="13">
        <f>A7</f>
        <v>45647</v>
      </c>
      <c r="F11" s="18"/>
      <c r="G11" s="24" t="s">
        <v>20</v>
      </c>
      <c r="H11" s="15">
        <f>DATE(YEAR(F7)-0,MONTH(F7)-3,DAY(F7)+1)</f>
        <v>45558</v>
      </c>
      <c r="I11" s="13">
        <f>DATE(YEAR(F7)-0,MONTH(F7)-0,DAY(F7)+0)</f>
        <v>45648</v>
      </c>
    </row>
    <row r="12" spans="1:9" ht="25.8" customHeight="1" x14ac:dyDescent="0.5">
      <c r="A12" s="17"/>
      <c r="B12" s="19" t="s">
        <v>22</v>
      </c>
      <c r="C12" s="11" t="s">
        <v>21</v>
      </c>
      <c r="D12" s="12">
        <f>DATE(YEAR(A7)-0,MONTH(A7)-6,DAY(A7)+1)</f>
        <v>45465</v>
      </c>
      <c r="E12" s="13">
        <f>DATE(YEAR(A7)-0,MONTH(A7)-3,DAY(A7)+0)</f>
        <v>45556</v>
      </c>
      <c r="F12" s="18"/>
      <c r="G12" s="24" t="s">
        <v>22</v>
      </c>
      <c r="H12" s="15">
        <f>DATE(YEAR(F7)-0,MONTH(F7)-6,DAY(F7)+1)</f>
        <v>45466</v>
      </c>
      <c r="I12" s="13">
        <f>DATE(YEAR(F7)-0,MONTH(F7)-3,DAY(F7)+0)</f>
        <v>45557</v>
      </c>
    </row>
    <row r="13" spans="1:9" ht="25.8" customHeight="1" x14ac:dyDescent="0.5">
      <c r="A13" s="17"/>
      <c r="B13" s="19" t="s">
        <v>24</v>
      </c>
      <c r="C13" s="11" t="s">
        <v>23</v>
      </c>
      <c r="D13" s="12">
        <f>DATE(YEAR(A7)-0,MONTH(A7)-9,DAY(A7)+1)</f>
        <v>45373</v>
      </c>
      <c r="E13" s="13">
        <f>DATE(YEAR(A7)-0,MONTH(A7)-6,DAY(A7)+0)</f>
        <v>45464</v>
      </c>
      <c r="F13" s="18"/>
      <c r="G13" s="24" t="s">
        <v>24</v>
      </c>
      <c r="H13" s="15">
        <f>DATE(YEAR(F7)-0,MONTH(F7)-9,DAY(F7)+1)</f>
        <v>45374</v>
      </c>
      <c r="I13" s="13">
        <f>DATE(YEAR(F7)-0,MONTH(F7)-6,DAY(F7)+0)</f>
        <v>45465</v>
      </c>
    </row>
    <row r="14" spans="1:9" ht="25.8" customHeight="1" x14ac:dyDescent="0.5">
      <c r="A14" s="17"/>
      <c r="B14" s="19" t="s">
        <v>26</v>
      </c>
      <c r="C14" s="11" t="s">
        <v>25</v>
      </c>
      <c r="D14" s="12">
        <f>DATE(YEAR(A7)-0,MONTH(A7)-12,DAY(A7)+1)</f>
        <v>45282</v>
      </c>
      <c r="E14" s="13">
        <f>DATE(YEAR(A7)-0,MONTH(A7)-9,DAY(A7)+0)</f>
        <v>45372</v>
      </c>
      <c r="F14" s="18"/>
      <c r="G14" s="24" t="s">
        <v>26</v>
      </c>
      <c r="H14" s="15">
        <f>DATE(YEAR(F7)-0,MONTH(F7)-12,DAY(F7)+1)</f>
        <v>45283</v>
      </c>
      <c r="I14" s="13">
        <f>DATE(YEAR(F7)-0,MONTH(F7)-9,DAY(F7)+0)</f>
        <v>45373</v>
      </c>
    </row>
    <row r="15" spans="1:9" ht="25.8" customHeight="1" x14ac:dyDescent="0.5">
      <c r="A15" s="17"/>
      <c r="B15" s="19" t="s">
        <v>28</v>
      </c>
      <c r="C15" s="11" t="s">
        <v>27</v>
      </c>
      <c r="D15" s="12">
        <f>DATE(YEAR(A7)-0,MONTH(A7)-18,DAY(A7)+1)</f>
        <v>45099</v>
      </c>
      <c r="E15" s="13">
        <f>DATE(YEAR(A7)-0,MONTH(A7)-12,DAY(A7)+0)</f>
        <v>45281</v>
      </c>
      <c r="F15" s="18"/>
      <c r="G15" s="24" t="s">
        <v>28</v>
      </c>
      <c r="H15" s="15">
        <f>DATE(YEAR(F7)-0,MONTH(F7)-18,DAY(F7)+1)</f>
        <v>45100</v>
      </c>
      <c r="I15" s="13">
        <f>DATE(YEAR(F7)-0,MONTH(F7)-12,DAY(F7)+0)</f>
        <v>45282</v>
      </c>
    </row>
    <row r="16" spans="1:9" ht="25.8" customHeight="1" x14ac:dyDescent="0.5">
      <c r="A16" s="17"/>
      <c r="B16" s="19" t="s">
        <v>30</v>
      </c>
      <c r="C16" s="11" t="s">
        <v>29</v>
      </c>
      <c r="D16" s="12">
        <f>DATE(YEAR(A7)-2,MONTH(A7)-0,DAY(A7)+1)</f>
        <v>44917</v>
      </c>
      <c r="E16" s="13">
        <f>DATE(YEAR(A7)-0,MONTH(A7)-18,DAY(A7)+0)</f>
        <v>45098</v>
      </c>
      <c r="F16" s="18"/>
      <c r="G16" s="24" t="s">
        <v>30</v>
      </c>
      <c r="H16" s="15">
        <f>DATE(YEAR(F7)-2,MONTH(F7)+0,DAY(F7)+1)</f>
        <v>44918</v>
      </c>
      <c r="I16" s="13">
        <f>DATE(YEAR(F7)-0,MONTH(F7)-18,DAY(F7)+0)</f>
        <v>45099</v>
      </c>
    </row>
    <row r="17" spans="1:9" ht="25.8" customHeight="1" x14ac:dyDescent="0.5">
      <c r="A17" s="17"/>
      <c r="B17" s="19" t="s">
        <v>31</v>
      </c>
      <c r="C17" s="11" t="s">
        <v>98</v>
      </c>
      <c r="D17" s="12">
        <f>DATE(YEAR(A7)-3,MONTH(A7)+0,DAY(A7)+1)</f>
        <v>44552</v>
      </c>
      <c r="E17" s="13">
        <f>DATE(YEAR(A7)-2,MONTH(A7)+0,DAY(A7)+0)</f>
        <v>44916</v>
      </c>
      <c r="F17" s="18"/>
      <c r="G17" s="24" t="s">
        <v>31</v>
      </c>
      <c r="H17" s="15">
        <f>DATE(YEAR(F7)-3,MONTH(F7)+0,DAY(F7)+1)</f>
        <v>44553</v>
      </c>
      <c r="I17" s="13">
        <f>DATE(YEAR(F7)-2,MONTH(F7)+0,DAY(F7)+0)</f>
        <v>44917</v>
      </c>
    </row>
    <row r="18" spans="1:9" ht="25.8" customHeight="1" x14ac:dyDescent="0.5">
      <c r="A18" s="17"/>
      <c r="B18" s="19" t="s">
        <v>32</v>
      </c>
      <c r="C18" s="11" t="s">
        <v>99</v>
      </c>
      <c r="D18" s="12">
        <f>DATE(YEAR(A7)-4,MONTH(A7)+0,DAY(A7)+1)</f>
        <v>44187</v>
      </c>
      <c r="E18" s="13">
        <f>DATE(YEAR(A7)-3,MONTH(A7)+0,DAY(A7)+0)</f>
        <v>44551</v>
      </c>
      <c r="F18" s="18"/>
      <c r="G18" s="24" t="s">
        <v>32</v>
      </c>
      <c r="H18" s="15">
        <f>DATE(YEAR(F7)-4,MONTH(F7)+0,DAY(F7)+1)</f>
        <v>44188</v>
      </c>
      <c r="I18" s="13">
        <f>DATE(YEAR(F7)-3,MONTH(F7)+0,DAY(F7)+0)</f>
        <v>44552</v>
      </c>
    </row>
    <row r="19" spans="1:9" ht="25.8" customHeight="1" thickBot="1" x14ac:dyDescent="0.55000000000000004">
      <c r="A19" s="17"/>
      <c r="B19" s="19" t="s">
        <v>95</v>
      </c>
      <c r="C19" s="20" t="s">
        <v>33</v>
      </c>
      <c r="D19" s="26" t="s">
        <v>62</v>
      </c>
      <c r="E19" s="36">
        <f>DATE(YEAR(A7)-4,MONTH(A7)+0,DAY(A7)+0)</f>
        <v>44186</v>
      </c>
      <c r="F19" s="18"/>
      <c r="G19" s="19" t="s">
        <v>95</v>
      </c>
      <c r="H19" s="29" t="s">
        <v>62</v>
      </c>
      <c r="I19" s="52">
        <f>DATE(YEAR(F7)-4,MONTH(F7)+0,DAY(F7)+0)</f>
        <v>44187</v>
      </c>
    </row>
    <row r="20" spans="1:9" ht="25.8" customHeight="1" thickBot="1" x14ac:dyDescent="0.55000000000000004">
      <c r="A20" s="17"/>
      <c r="B20" s="92" t="s">
        <v>34</v>
      </c>
      <c r="C20" s="93"/>
      <c r="D20" s="93"/>
      <c r="E20" s="94"/>
      <c r="F20" s="61"/>
      <c r="G20" s="92" t="s">
        <v>35</v>
      </c>
      <c r="H20" s="93"/>
      <c r="I20" s="94"/>
    </row>
    <row r="21" spans="1:9" ht="23.5" customHeight="1" thickBot="1" x14ac:dyDescent="0.5">
      <c r="A21" s="95" t="s">
        <v>36</v>
      </c>
      <c r="B21" s="96"/>
      <c r="C21" s="96"/>
      <c r="D21" s="96"/>
      <c r="E21" s="96"/>
      <c r="F21" s="96"/>
      <c r="G21" s="96"/>
      <c r="H21" s="96"/>
      <c r="I21" s="97"/>
    </row>
    <row r="22" spans="1:9" ht="23.5" customHeight="1" thickBot="1" x14ac:dyDescent="0.5">
      <c r="A22" s="18"/>
      <c r="B22" s="101" t="s">
        <v>37</v>
      </c>
      <c r="C22" s="102"/>
      <c r="D22" s="102"/>
      <c r="E22" s="103"/>
      <c r="F22" s="18"/>
      <c r="G22" s="101" t="s">
        <v>38</v>
      </c>
      <c r="H22" s="102"/>
      <c r="I22" s="103"/>
    </row>
    <row r="23" spans="1:9" ht="23.5" customHeight="1" x14ac:dyDescent="0.5">
      <c r="A23" s="66" t="s">
        <v>39</v>
      </c>
      <c r="B23" s="49" t="s">
        <v>40</v>
      </c>
      <c r="C23" s="65" t="s">
        <v>41</v>
      </c>
      <c r="D23" s="21">
        <f>DATE(YEAR(A7)-0,MONTH(A7)-2,DAY(A7)+1)</f>
        <v>45587</v>
      </c>
      <c r="E23" s="44">
        <f>A7</f>
        <v>45647</v>
      </c>
      <c r="F23" s="66" t="s">
        <v>39</v>
      </c>
      <c r="G23" s="67" t="s">
        <v>40</v>
      </c>
      <c r="H23" s="14">
        <f>DATE(YEAR(F7)-0,MONTH(F7)-2,DAY(F7)+1)</f>
        <v>45588</v>
      </c>
      <c r="I23" s="44">
        <f>F7</f>
        <v>45648</v>
      </c>
    </row>
    <row r="24" spans="1:9" ht="25.8" customHeight="1" x14ac:dyDescent="0.5">
      <c r="A24" s="17"/>
      <c r="B24" s="24" t="s">
        <v>42</v>
      </c>
      <c r="C24" s="63" t="s">
        <v>43</v>
      </c>
      <c r="D24" s="15">
        <f>DATE(YEAR(A7)-0,MONTH(A7)-4,DAY(A7)+1)</f>
        <v>45526</v>
      </c>
      <c r="E24" s="13">
        <f>DATE(YEAR(A7)-0,MONTH(A7)-2,DAY(A7)+0)</f>
        <v>45586</v>
      </c>
      <c r="F24" s="18"/>
      <c r="G24" s="24" t="s">
        <v>42</v>
      </c>
      <c r="H24" s="14">
        <f>DATE(YEAR(F7)-0,MONTH(F7)-4,DAY(F7)+1)</f>
        <v>45527</v>
      </c>
      <c r="I24" s="54">
        <f>DATE(YEAR(F7)-0,MONTH(F7)-2,DAY(F7)+0)</f>
        <v>45587</v>
      </c>
    </row>
    <row r="25" spans="1:9" ht="25.8" customHeight="1" x14ac:dyDescent="0.5">
      <c r="A25" s="17"/>
      <c r="B25" s="24" t="s">
        <v>44</v>
      </c>
      <c r="C25" s="63" t="s">
        <v>45</v>
      </c>
      <c r="D25" s="15">
        <f>DATE(YEAR(A7)-0,MONTH(A7)-6,DAY(A7)+1)</f>
        <v>45465</v>
      </c>
      <c r="E25" s="13">
        <f>DATE(YEAR(A7)-0,MONTH(A7)-4,DAY(A7)+0)</f>
        <v>45525</v>
      </c>
      <c r="F25" s="18"/>
      <c r="G25" s="24" t="s">
        <v>44</v>
      </c>
      <c r="H25" s="25">
        <f>DATE(YEAR(F7)-0,MONTH(F7)-6,DAY(F7)+1)</f>
        <v>45466</v>
      </c>
      <c r="I25" s="36">
        <f>DATE(YEAR(F7)-0,MONTH(F7)-4,DAY(F7)+0)</f>
        <v>45526</v>
      </c>
    </row>
    <row r="26" spans="1:9" ht="25.8" customHeight="1" x14ac:dyDescent="0.5">
      <c r="A26" s="17"/>
      <c r="B26" s="24" t="s">
        <v>46</v>
      </c>
      <c r="C26" s="63" t="s">
        <v>102</v>
      </c>
      <c r="D26" s="15">
        <f>DATE(YEAR(A7)-0,MONTH(A7)-8,DAY(A7)+1)</f>
        <v>45404</v>
      </c>
      <c r="E26" s="13">
        <f>DATE(YEAR(A7)-0,MONTH(A7)-6,DAY(A7)+0)</f>
        <v>45464</v>
      </c>
      <c r="F26" s="18"/>
      <c r="G26" s="24" t="s">
        <v>46</v>
      </c>
      <c r="H26" s="25">
        <f>DATE(YEAR(F7)-0,MONTH(F7)-8,DAY(F7)+1)</f>
        <v>45405</v>
      </c>
      <c r="I26" s="36">
        <f>DATE(YEAR(F7)-0,MONTH(F7)-6,DAY(F7)+0)</f>
        <v>45465</v>
      </c>
    </row>
    <row r="27" spans="1:9" ht="25.8" customHeight="1" x14ac:dyDescent="0.5">
      <c r="A27" s="17"/>
      <c r="B27" s="24" t="s">
        <v>47</v>
      </c>
      <c r="C27" s="64" t="s">
        <v>48</v>
      </c>
      <c r="D27" s="15">
        <f>DATE(YEAR(A7)-0,MONTH(A7)-10,DAY(A7)+1)</f>
        <v>45344</v>
      </c>
      <c r="E27" s="13">
        <f>DATE(YEAR(A7)-0,MONTH(A7)-8,DAY(A7)+0)</f>
        <v>45403</v>
      </c>
      <c r="F27" s="18"/>
      <c r="G27" s="24" t="s">
        <v>47</v>
      </c>
      <c r="H27" s="25">
        <f>DATE(YEAR(F7)-0,MONTH(F7)-10,DAY(F7)+1)</f>
        <v>45345</v>
      </c>
      <c r="I27" s="36">
        <f>DATE(YEAR(F7)-0,MONTH(F7)-8,DAY(F7)+0)</f>
        <v>45404</v>
      </c>
    </row>
    <row r="28" spans="1:9" ht="25.8" customHeight="1" x14ac:dyDescent="0.5">
      <c r="A28" s="17"/>
      <c r="B28" s="24" t="s">
        <v>49</v>
      </c>
      <c r="C28" s="63" t="s">
        <v>50</v>
      </c>
      <c r="D28" s="15">
        <f>DATE(YEAR(A7)-0,MONTH(A7)-12,DAY(A7)+1)</f>
        <v>45282</v>
      </c>
      <c r="E28" s="13">
        <f>DATE(YEAR(A7)-0,MONTH(A7)-10,DAY(A7)+0)</f>
        <v>45343</v>
      </c>
      <c r="F28" s="18"/>
      <c r="G28" s="24" t="s">
        <v>49</v>
      </c>
      <c r="H28" s="25">
        <f>DATE(YEAR(F7)-0,MONTH(F7)-12,DAY(F7)+1)</f>
        <v>45283</v>
      </c>
      <c r="I28" s="36">
        <f>DATE(YEAR(F7)-0,MONTH(F7)-10,DAY(F7)+0)</f>
        <v>45344</v>
      </c>
    </row>
    <row r="29" spans="1:9" ht="25.8" customHeight="1" x14ac:dyDescent="0.5">
      <c r="A29" s="17"/>
      <c r="B29" s="24" t="s">
        <v>51</v>
      </c>
      <c r="C29" s="63" t="s">
        <v>52</v>
      </c>
      <c r="D29" s="15">
        <f>DATE(YEAR(A7)-1,MONTH(A7)-4,DAY(A7)+1)</f>
        <v>45160</v>
      </c>
      <c r="E29" s="13">
        <f>DATE(YEAR(A7)-0,MONTH(A7)-12,DAY(A7)+0)</f>
        <v>45281</v>
      </c>
      <c r="F29" s="18"/>
      <c r="G29" s="24" t="s">
        <v>51</v>
      </c>
      <c r="H29" s="25">
        <f>DATE(YEAR(F7)-1,MONTH(F7)-4,DAY(F7)+1)</f>
        <v>45161</v>
      </c>
      <c r="I29" s="36">
        <f>DATE(YEAR(F7)-0,MONTH(F7)-12,DAY(F7)+0)</f>
        <v>45282</v>
      </c>
    </row>
    <row r="30" spans="1:9" ht="25.8" customHeight="1" x14ac:dyDescent="0.5">
      <c r="A30" s="17"/>
      <c r="B30" s="24" t="s">
        <v>53</v>
      </c>
      <c r="C30" s="63" t="s">
        <v>54</v>
      </c>
      <c r="D30" s="15">
        <f>DATE(YEAR(A7)-1,MONTH(A7)-8,DAY(A7)+1)</f>
        <v>45038</v>
      </c>
      <c r="E30" s="13">
        <f>DATE(YEAR(A7)-1,MONTH(A7)-4,DAY(A7)+0)</f>
        <v>45159</v>
      </c>
      <c r="F30" s="18"/>
      <c r="G30" s="24" t="s">
        <v>53</v>
      </c>
      <c r="H30" s="16">
        <f>DATE(YEAR(F7)-1,MONTH(F7)-8,DAY(F7)+1)</f>
        <v>45039</v>
      </c>
      <c r="I30" s="36">
        <f>DATE(YEAR(F7)-1,MONTH(F7)-4,DAY(F7)+0)</f>
        <v>45160</v>
      </c>
    </row>
    <row r="31" spans="1:9" ht="25.8" customHeight="1" thickBot="1" x14ac:dyDescent="0.55000000000000004">
      <c r="A31" s="17"/>
      <c r="B31" s="28" t="s">
        <v>55</v>
      </c>
      <c r="C31" s="33" t="s">
        <v>56</v>
      </c>
      <c r="D31" s="29">
        <f>DATE(YEAR(A7)-2,MONTH(A7)+0,DAY(A7)+1)</f>
        <v>44917</v>
      </c>
      <c r="E31" s="36">
        <f>DATE(YEAR(A7)-1,MONTH(A7)-8,DAY(A7)+0)</f>
        <v>45037</v>
      </c>
      <c r="F31" s="18"/>
      <c r="G31" s="28" t="s">
        <v>55</v>
      </c>
      <c r="H31" s="16">
        <f>DATE(YEAR(F7)-2,MONTH(F7)+0,DAY(F7)+1)</f>
        <v>44918</v>
      </c>
      <c r="I31" s="36">
        <f>DATE(YEAR(F7)-1,MONTH(F7)-8,DAY(F7)+0)</f>
        <v>45038</v>
      </c>
    </row>
    <row r="32" spans="1:9" ht="25.8" customHeight="1" thickBot="1" x14ac:dyDescent="0.55000000000000004">
      <c r="A32" s="17"/>
      <c r="B32" s="88" t="s">
        <v>57</v>
      </c>
      <c r="C32" s="89"/>
      <c r="D32" s="89"/>
      <c r="E32" s="90"/>
      <c r="F32" s="17"/>
      <c r="G32" s="88" t="s">
        <v>58</v>
      </c>
      <c r="H32" s="89"/>
      <c r="I32" s="90"/>
    </row>
    <row r="33" spans="1:9" ht="23.5" customHeight="1" x14ac:dyDescent="0.5">
      <c r="A33" s="66" t="s">
        <v>59</v>
      </c>
      <c r="B33" s="67" t="s">
        <v>60</v>
      </c>
      <c r="C33" s="22" t="s">
        <v>61</v>
      </c>
      <c r="D33" s="23" t="s">
        <v>62</v>
      </c>
      <c r="E33" s="55" t="s">
        <v>62</v>
      </c>
      <c r="F33" s="66" t="s">
        <v>59</v>
      </c>
      <c r="G33" s="49" t="s">
        <v>60</v>
      </c>
      <c r="H33" s="14" t="s">
        <v>62</v>
      </c>
      <c r="I33" s="55" t="s">
        <v>62</v>
      </c>
    </row>
    <row r="34" spans="1:9" ht="25.8" customHeight="1" x14ac:dyDescent="0.5">
      <c r="A34" s="31"/>
      <c r="B34" s="24" t="s">
        <v>63</v>
      </c>
      <c r="C34" s="32" t="s">
        <v>64</v>
      </c>
      <c r="D34" s="27">
        <f>DATE(YEAR(A7)-2,MONTH(A7)+0,DAY(A7)+1)</f>
        <v>44917</v>
      </c>
      <c r="E34" s="30" t="s">
        <v>62</v>
      </c>
      <c r="F34" s="18"/>
      <c r="G34" s="24" t="s">
        <v>63</v>
      </c>
      <c r="H34" s="18">
        <f>DATE(YEAR(F7)-2,MONTH(F7)+0,DAY(F7)+1)</f>
        <v>44918</v>
      </c>
      <c r="I34" s="56" t="s">
        <v>62</v>
      </c>
    </row>
    <row r="35" spans="1:9" ht="25.8" customHeight="1" x14ac:dyDescent="0.5">
      <c r="A35" s="31"/>
      <c r="B35" s="24" t="s">
        <v>65</v>
      </c>
      <c r="C35" s="33" t="s">
        <v>66</v>
      </c>
      <c r="D35" s="26">
        <f>DATE(YEAR(A7)-2,MONTH(A7)-6,DAY(A7)+1)</f>
        <v>44734</v>
      </c>
      <c r="E35" s="13">
        <f>DATE(YEAR(A7)-2,MONTH(A7)+0,DAY(A7)+0)</f>
        <v>44916</v>
      </c>
      <c r="F35" s="18"/>
      <c r="G35" s="24" t="s">
        <v>65</v>
      </c>
      <c r="H35" s="16">
        <f>DATE(YEAR(F7)-2,MONTH(F7)-6,DAY(F7)+1)</f>
        <v>44735</v>
      </c>
      <c r="I35" s="36">
        <f>DATE(YEAR(F7)-2,MONTH(F7)+0,DAY(F7)+0)</f>
        <v>44917</v>
      </c>
    </row>
    <row r="36" spans="1:9" ht="25.8" customHeight="1" x14ac:dyDescent="0.5">
      <c r="A36" s="31"/>
      <c r="B36" s="24" t="s">
        <v>67</v>
      </c>
      <c r="C36" s="33" t="s">
        <v>108</v>
      </c>
      <c r="D36" s="26">
        <f>DATE(YEAR(A7)-3,MONTH(A7)+0,DAY(A7)+1)</f>
        <v>44552</v>
      </c>
      <c r="E36" s="13">
        <f>DATE(YEAR(A7)-2,MONTH(A7)-6,DAY(A7)+0)</f>
        <v>44733</v>
      </c>
      <c r="F36" s="18"/>
      <c r="G36" s="24" t="s">
        <v>67</v>
      </c>
      <c r="H36" s="16">
        <f>DATE(YEAR(F7)-3,MONTH(F7)+0,DAY(F7)+1)</f>
        <v>44553</v>
      </c>
      <c r="I36" s="36">
        <f>DATE(YEAR(F7)-2,MONTH(F7)-6,DAY(F7)+0)</f>
        <v>44734</v>
      </c>
    </row>
    <row r="37" spans="1:9" ht="25.8" customHeight="1" x14ac:dyDescent="0.5">
      <c r="A37" s="31"/>
      <c r="B37" s="24" t="s">
        <v>68</v>
      </c>
      <c r="C37" s="33" t="s">
        <v>69</v>
      </c>
      <c r="D37" s="26">
        <f>DATE(YEAR(A7)-4,MONTH(A7)+0,DAY(A7)+1)</f>
        <v>44187</v>
      </c>
      <c r="E37" s="13">
        <f>DATE(YEAR(A7)-3,MONTH(A7)+0,DAY(A7)+0)</f>
        <v>44551</v>
      </c>
      <c r="F37" s="18"/>
      <c r="G37" s="24" t="s">
        <v>68</v>
      </c>
      <c r="H37" s="16">
        <f>DATE(YEAR(F7)-4,MONTH(F7)+0,DAY(F7)+1)</f>
        <v>44188</v>
      </c>
      <c r="I37" s="36">
        <f>DATE(YEAR(F7)-3,MONTH(F7)+0,DAY(F7)+0)</f>
        <v>44552</v>
      </c>
    </row>
    <row r="38" spans="1:9" ht="25.8" customHeight="1" x14ac:dyDescent="0.5">
      <c r="A38" s="17"/>
      <c r="B38" s="24" t="s">
        <v>70</v>
      </c>
      <c r="C38" s="34" t="s">
        <v>100</v>
      </c>
      <c r="D38" s="26">
        <f>DATE(YEAR($A$7)-5,MONTH($A$7)+0,DAY($A$7)+1)</f>
        <v>43821</v>
      </c>
      <c r="E38" s="13">
        <f>DATE(YEAR($A$7)-4,MONTH($A$7)+0,DAY($A$7)+0)</f>
        <v>44186</v>
      </c>
      <c r="F38" s="18"/>
      <c r="G38" s="24" t="s">
        <v>70</v>
      </c>
      <c r="H38" s="16">
        <f>DATE(YEAR($F$7)-5,MONTH($F$7)+0,DAY($F$7)+1)</f>
        <v>43822</v>
      </c>
      <c r="I38" s="36">
        <f>DATE(YEAR($F$7)-4,MONTH($F$7)+0,DAY($F$7)+0)</f>
        <v>44187</v>
      </c>
    </row>
    <row r="39" spans="1:9" ht="25.8" customHeight="1" x14ac:dyDescent="0.5">
      <c r="A39" s="17"/>
      <c r="B39" s="24" t="s">
        <v>71</v>
      </c>
      <c r="C39" s="63" t="s">
        <v>101</v>
      </c>
      <c r="D39" s="15">
        <f>DATE(YEAR($A$7)-6,MONTH($A$7)+0,DAY($A$7)+1)</f>
        <v>43456</v>
      </c>
      <c r="E39" s="13">
        <f>DATE(YEAR($A$7)-5,MONTH($A$7)+0,DAY($A$7)+0)</f>
        <v>43820</v>
      </c>
      <c r="F39" s="18"/>
      <c r="G39" s="24" t="s">
        <v>71</v>
      </c>
      <c r="H39" s="16">
        <f>DATE(YEAR($F$7)-6,MONTH($F$7)+0,DAY($F$7)+1)</f>
        <v>43457</v>
      </c>
      <c r="I39" s="36">
        <f>DATE(YEAR($F$7)-5,MONTH($F$7)+0,DAY($F$7)+0)</f>
        <v>43821</v>
      </c>
    </row>
    <row r="40" spans="1:9" ht="25.8" customHeight="1" thickBot="1" x14ac:dyDescent="0.55000000000000004">
      <c r="A40" s="17"/>
      <c r="B40" s="35" t="s">
        <v>78</v>
      </c>
      <c r="C40" s="68" t="s">
        <v>72</v>
      </c>
      <c r="D40" s="27" t="s">
        <v>62</v>
      </c>
      <c r="E40" s="54">
        <f>DATE(YEAR(A7)-6,MONTH(A7)+0,DAY(A7)+0)</f>
        <v>43455</v>
      </c>
      <c r="F40" s="18"/>
      <c r="G40" s="28" t="s">
        <v>78</v>
      </c>
      <c r="H40" s="16" t="s">
        <v>62</v>
      </c>
      <c r="I40" s="36">
        <f>DATE(YEAR(F7)-6,MONTH(F7)+0,DAY(F7)+0)</f>
        <v>43456</v>
      </c>
    </row>
    <row r="41" spans="1:9" ht="25.8" customHeight="1" thickBot="1" x14ac:dyDescent="0.55000000000000004">
      <c r="A41" s="17"/>
      <c r="B41" s="88" t="s">
        <v>73</v>
      </c>
      <c r="C41" s="89"/>
      <c r="D41" s="89"/>
      <c r="E41" s="90"/>
      <c r="F41" s="18"/>
      <c r="G41" s="88" t="s">
        <v>73</v>
      </c>
      <c r="H41" s="89"/>
      <c r="I41" s="90"/>
    </row>
    <row r="42" spans="1:9" ht="25.8" customHeight="1" thickBot="1" x14ac:dyDescent="0.55000000000000004">
      <c r="A42" s="17"/>
      <c r="B42" s="92" t="s">
        <v>74</v>
      </c>
      <c r="C42" s="93"/>
      <c r="D42" s="93"/>
      <c r="E42" s="94"/>
      <c r="F42" s="18"/>
      <c r="G42" s="92" t="s">
        <v>74</v>
      </c>
      <c r="H42" s="93"/>
      <c r="I42" s="94"/>
    </row>
    <row r="43" spans="1:9" ht="25.8" customHeight="1" thickBot="1" x14ac:dyDescent="0.5">
      <c r="A43" s="85" t="s">
        <v>76</v>
      </c>
      <c r="B43" s="86"/>
      <c r="C43" s="86"/>
      <c r="D43" s="86"/>
      <c r="E43" s="86"/>
      <c r="F43" s="86"/>
      <c r="G43" s="86"/>
      <c r="H43" s="86"/>
      <c r="I43" s="87"/>
    </row>
    <row r="44" spans="1:9" ht="25.8" customHeight="1" thickBot="1" x14ac:dyDescent="0.5">
      <c r="A44" s="71"/>
      <c r="B44" s="88" t="s">
        <v>75</v>
      </c>
      <c r="C44" s="89"/>
      <c r="D44" s="89"/>
      <c r="E44" s="90"/>
      <c r="F44" s="18"/>
      <c r="G44" s="91"/>
      <c r="H44" s="91"/>
      <c r="I44" s="91"/>
    </row>
    <row r="45" spans="1:9" ht="23.5" customHeight="1" x14ac:dyDescent="0.5">
      <c r="A45" s="39" t="s">
        <v>103</v>
      </c>
      <c r="B45" s="42" t="s">
        <v>80</v>
      </c>
      <c r="C45" s="40" t="s">
        <v>19</v>
      </c>
      <c r="D45" s="14">
        <f>DATE(YEAR(A7)-0,MONTH(A7)-3,DAY(A7)+1)</f>
        <v>45557</v>
      </c>
      <c r="E45" s="74">
        <f>A7</f>
        <v>45647</v>
      </c>
      <c r="F45" s="18"/>
      <c r="G45" s="37"/>
      <c r="H45" s="38" t="s">
        <v>77</v>
      </c>
      <c r="I45" s="57"/>
    </row>
    <row r="46" spans="1:9" ht="25.8" customHeight="1" x14ac:dyDescent="0.5">
      <c r="A46" s="17"/>
      <c r="B46" s="28" t="s">
        <v>81</v>
      </c>
      <c r="C46" s="43" t="s">
        <v>21</v>
      </c>
      <c r="D46" s="14">
        <f>DATE(YEAR(A7)-0,MONTH(A7)-6,DAY(A7)+1)</f>
        <v>45465</v>
      </c>
      <c r="E46" s="44">
        <f>DATE(YEAR(A7)-0,MONTH(A7)-3,DAY(A7)+0)</f>
        <v>45556</v>
      </c>
      <c r="F46" s="17"/>
      <c r="G46" s="41"/>
      <c r="H46" s="18" t="s">
        <v>79</v>
      </c>
      <c r="I46" s="58"/>
    </row>
    <row r="47" spans="1:9" ht="25.8" customHeight="1" x14ac:dyDescent="0.5">
      <c r="A47" s="17"/>
      <c r="B47" s="28" t="s">
        <v>83</v>
      </c>
      <c r="C47" s="46" t="s">
        <v>23</v>
      </c>
      <c r="D47" s="18">
        <f>DATE(YEAR(A7)-0,MONTH(A7)-9,DAY(A7)+1)</f>
        <v>45373</v>
      </c>
      <c r="E47" s="54">
        <f>DATE(YEAR(A7)-0,MONTH(A7)-6,DAY(A7)+0)</f>
        <v>45464</v>
      </c>
      <c r="F47" s="17"/>
      <c r="G47" s="45"/>
      <c r="H47" s="18"/>
      <c r="I47" s="58"/>
    </row>
    <row r="48" spans="1:9" ht="25.8" customHeight="1" thickBot="1" x14ac:dyDescent="0.55000000000000004">
      <c r="A48" s="17"/>
      <c r="B48" s="28" t="s">
        <v>87</v>
      </c>
      <c r="C48" s="48" t="s">
        <v>25</v>
      </c>
      <c r="D48" s="26">
        <f>DATE(YEAR(A7)-0,MONTH(A7)-12,DAY(A7)+1)</f>
        <v>45282</v>
      </c>
      <c r="E48" s="76">
        <f>DATE(YEAR(A7)-0,MONTH(A7)-9,DAY(A7)+0)</f>
        <v>45372</v>
      </c>
      <c r="F48" s="17"/>
      <c r="G48" s="47"/>
      <c r="H48" s="38" t="s">
        <v>82</v>
      </c>
      <c r="I48" s="59"/>
    </row>
    <row r="49" spans="1:10" ht="25.8" customHeight="1" thickBot="1" x14ac:dyDescent="0.55000000000000004">
      <c r="A49" s="17"/>
      <c r="B49" s="88" t="s">
        <v>85</v>
      </c>
      <c r="C49" s="89"/>
      <c r="D49" s="89"/>
      <c r="E49" s="89"/>
      <c r="F49" s="17"/>
      <c r="G49" s="45"/>
      <c r="H49" s="8" t="s">
        <v>84</v>
      </c>
      <c r="I49" s="58"/>
      <c r="J49" s="62"/>
    </row>
    <row r="50" spans="1:10" ht="23.5" customHeight="1" x14ac:dyDescent="0.5">
      <c r="A50" s="73" t="s">
        <v>104</v>
      </c>
      <c r="B50" s="49" t="s">
        <v>88</v>
      </c>
      <c r="C50" s="50" t="s">
        <v>52</v>
      </c>
      <c r="D50" s="21">
        <f>DATE(YEAR($A$7)-1,MONTH($A$7)-4,DAY($A$7)+1)</f>
        <v>45160</v>
      </c>
      <c r="E50" s="74">
        <f>DATE(YEAR($A$7)-0,MONTH($A$7)-12,DAY($A$7)+0)</f>
        <v>45281</v>
      </c>
      <c r="F50" s="18"/>
      <c r="G50" s="45"/>
      <c r="H50" s="8" t="s">
        <v>86</v>
      </c>
      <c r="I50" s="58"/>
    </row>
    <row r="51" spans="1:10" ht="25.8" customHeight="1" x14ac:dyDescent="0.5">
      <c r="A51" s="17"/>
      <c r="B51" s="24" t="s">
        <v>89</v>
      </c>
      <c r="C51" s="51" t="s">
        <v>54</v>
      </c>
      <c r="D51" s="15">
        <f>DATE(YEAR(A7)-1,MONTH(A7)-8,DAY(A7)+1)</f>
        <v>45038</v>
      </c>
      <c r="E51" s="13">
        <f>DATE(YEAR(A7)-1,MONTH(A7)-4,DAY(A7)+0)</f>
        <v>45159</v>
      </c>
      <c r="F51" s="17"/>
      <c r="G51" s="17"/>
      <c r="H51" s="18"/>
      <c r="I51" s="58"/>
    </row>
    <row r="52" spans="1:10" ht="25.8" customHeight="1" x14ac:dyDescent="0.5">
      <c r="A52" s="17"/>
      <c r="B52" s="24" t="s">
        <v>90</v>
      </c>
      <c r="C52" s="51" t="s">
        <v>56</v>
      </c>
      <c r="D52" s="15">
        <f>DATE(YEAR(A7)-2,MONTH(A7)+0,DAY(A7)+1)</f>
        <v>44917</v>
      </c>
      <c r="E52" s="13">
        <f>DATE(YEAR(A7)-1,MONTH(A7)-8,DAY(A7)+0)</f>
        <v>45037</v>
      </c>
      <c r="F52" s="17"/>
      <c r="G52" s="17"/>
      <c r="H52" s="18"/>
      <c r="I52" s="58"/>
    </row>
    <row r="53" spans="1:10" ht="25.8" customHeight="1" x14ac:dyDescent="0.5">
      <c r="A53" s="17"/>
      <c r="B53" s="28" t="s">
        <v>91</v>
      </c>
      <c r="C53" s="51" t="s">
        <v>66</v>
      </c>
      <c r="D53" s="15">
        <f>DATE(YEAR($A$7)-2,MONTH($A$7)-6,DAY($A$7)+1)</f>
        <v>44734</v>
      </c>
      <c r="E53" s="13">
        <f>DATE(YEAR($A$7)-2,MONTH($A$7)+0,DAY($A$7)+0)</f>
        <v>44916</v>
      </c>
      <c r="F53" s="17"/>
      <c r="G53" s="17"/>
      <c r="H53" s="18"/>
      <c r="I53" s="58"/>
    </row>
    <row r="54" spans="1:10" ht="25.8" customHeight="1" x14ac:dyDescent="0.5">
      <c r="A54" s="17"/>
      <c r="B54" s="28" t="s">
        <v>105</v>
      </c>
      <c r="C54" s="53" t="s">
        <v>108</v>
      </c>
      <c r="D54" s="15">
        <f>DATE(YEAR($A$7)-3,MONTH($A$7)-0,DAY($A$7)+1)</f>
        <v>44552</v>
      </c>
      <c r="E54" s="13">
        <f>DATE(YEAR($A$7)-2,MONTH($A$7)-6,DAY($A$7)+0)</f>
        <v>44733</v>
      </c>
      <c r="F54" s="17"/>
      <c r="G54" s="17"/>
      <c r="H54" s="18"/>
      <c r="I54" s="58"/>
    </row>
    <row r="55" spans="1:10" ht="25.8" customHeight="1" x14ac:dyDescent="0.5">
      <c r="A55" s="17"/>
      <c r="B55" s="28" t="s">
        <v>106</v>
      </c>
      <c r="C55" s="53" t="s">
        <v>69</v>
      </c>
      <c r="D55" s="15">
        <f>DATE(YEAR($A$7)-4,MONTH($A$7)-0,DAY($A$7)+1)</f>
        <v>44187</v>
      </c>
      <c r="E55" s="13">
        <f>DATE(YEAR($A$7)-3,MONTH($A$7)-0,DAY($A$7)+0)</f>
        <v>44551</v>
      </c>
      <c r="F55" s="17"/>
      <c r="G55" s="17"/>
      <c r="H55" s="18"/>
      <c r="I55" s="58"/>
    </row>
    <row r="56" spans="1:10" ht="25.8" customHeight="1" thickBot="1" x14ac:dyDescent="0.55000000000000004">
      <c r="A56" s="17"/>
      <c r="B56" s="28" t="s">
        <v>107</v>
      </c>
      <c r="C56" s="53" t="s">
        <v>33</v>
      </c>
      <c r="D56" s="72" t="s">
        <v>62</v>
      </c>
      <c r="E56" s="75">
        <f>DATE(YEAR(A7)-4,MONTH(A7)+0,DAY(A7)+0)</f>
        <v>44186</v>
      </c>
      <c r="F56" s="17"/>
      <c r="G56" s="17"/>
      <c r="H56" s="18"/>
      <c r="I56" s="58"/>
    </row>
    <row r="57" spans="1:10" ht="25.8" customHeight="1" thickBot="1" x14ac:dyDescent="0.55000000000000004">
      <c r="A57" s="17"/>
      <c r="B57" s="88" t="s">
        <v>92</v>
      </c>
      <c r="C57" s="89"/>
      <c r="D57" s="89"/>
      <c r="E57" s="90"/>
      <c r="F57" s="17"/>
      <c r="G57" s="62"/>
      <c r="H57" s="62"/>
      <c r="I57" s="62"/>
      <c r="J57" s="62"/>
    </row>
    <row r="58" spans="1:10" ht="25.8" customHeight="1" thickBot="1" x14ac:dyDescent="0.55000000000000004">
      <c r="A58" s="17"/>
      <c r="B58" s="88" t="s">
        <v>93</v>
      </c>
      <c r="C58" s="89"/>
      <c r="D58" s="89"/>
      <c r="E58" s="90"/>
      <c r="F58" s="17"/>
      <c r="G58" s="62"/>
      <c r="H58" s="62"/>
      <c r="I58" s="62"/>
      <c r="J58" s="62"/>
    </row>
  </sheetData>
  <mergeCells count="19">
    <mergeCell ref="B58:E58"/>
    <mergeCell ref="B57:E57"/>
    <mergeCell ref="B41:E41"/>
    <mergeCell ref="G41:I41"/>
    <mergeCell ref="B42:E42"/>
    <mergeCell ref="G42:I42"/>
    <mergeCell ref="A1:I1"/>
    <mergeCell ref="A43:I43"/>
    <mergeCell ref="B44:E44"/>
    <mergeCell ref="G44:I44"/>
    <mergeCell ref="B49:E49"/>
    <mergeCell ref="A21:I21"/>
    <mergeCell ref="A8:I8"/>
    <mergeCell ref="G20:I20"/>
    <mergeCell ref="B20:E20"/>
    <mergeCell ref="B32:E32"/>
    <mergeCell ref="G32:I32"/>
    <mergeCell ref="B22:E22"/>
    <mergeCell ref="G22:I22"/>
  </mergeCells>
  <pageMargins left="0.71" right="0.71" top="0.75" bottom="0.75" header="0.31" footer="0.31"/>
  <pageSetup scale="47" orientation="portrait"/>
  <headerFooter scaleWithDoc="0" alignWithMargins="0">
    <oddHeader>&amp;L&amp;"Calibri"&amp;16&amp;BSIERRA PACIFIC PYGMY GOAT ASSOC CLASS SHEET&amp;C&amp;"Calibri"&amp;18&amp;Bdate&amp;B
&amp;R&amp;"Calibri"&amp;18&amp;Bplace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.19921875" defaultRowHeight="14.55" customHeight="1" x14ac:dyDescent="0.3"/>
  <sheetData/>
  <pageMargins left="0.7" right="0.7" top="0.75" bottom="0.75" header="0.3" footer="0.3"/>
  <pageSetup orientation="portrait" copies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.19921875" defaultRowHeight="14.55" customHeight="1" x14ac:dyDescent="0.3"/>
  <sheetData/>
  <pageMargins left="0.7" right="0.7" top="0.75" bottom="0.75" header="0.3" footer="0.3"/>
  <pageSetup orientation="portrait" copies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Shore</dc:creator>
  <cp:keywords/>
  <dc:description/>
  <cp:lastModifiedBy>Monica Wilcox</cp:lastModifiedBy>
  <cp:revision>1</cp:revision>
  <dcterms:created xsi:type="dcterms:W3CDTF">2013-01-22T16:49:59Z</dcterms:created>
  <dcterms:modified xsi:type="dcterms:W3CDTF">2023-10-23T18:50:26Z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